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a148855\OneDrive - Norsk Hydro ASA\1. Giuliana Larice (Current)\1. Work\1. Environment\Regulatory &amp; Associations\Associations\ICMM\Tailings\"/>
    </mc:Choice>
  </mc:AlternateContent>
  <xr:revisionPtr revIDLastSave="0" documentId="8_{A7937659-125F-4D25-A6E0-625754698203}" xr6:coauthVersionLast="31" xr6:coauthVersionMax="31" xr10:uidLastSave="{00000000-0000-0000-0000-000000000000}"/>
  <bookViews>
    <workbookView showHorizontalScroll="0" showVerticalScroll="0" showSheetTabs="0" xWindow="0" yWindow="0" windowWidth="20490" windowHeight="7160" xr2:uid="{00000000-000D-0000-FFFF-FFFF00000000}"/>
  </bookViews>
  <sheets>
    <sheet name="Sheet1" sheetId="1" r:id="rId1"/>
    <sheet name="Sheet2" sheetId="2" r:id="rId2"/>
  </sheets>
  <definedNames>
    <definedName name="_xlnm._FilterDatabase" localSheetId="0" hidden="1">Sheet1!$A$3:$V$27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J26" i="1"/>
  <c r="J25" i="1"/>
  <c r="J24" i="1"/>
  <c r="J23" i="1"/>
  <c r="J22" i="1"/>
  <c r="J21" i="1"/>
  <c r="J20" i="1"/>
  <c r="J19" i="1"/>
  <c r="J18" i="1"/>
  <c r="J17" i="1"/>
  <c r="J16" i="1"/>
  <c r="J15" i="1"/>
  <c r="J14" i="1"/>
  <c r="J13" i="1"/>
  <c r="J12" i="1"/>
  <c r="J11" i="1"/>
  <c r="J10" i="1"/>
  <c r="J9" i="1"/>
  <c r="J8" i="1"/>
  <c r="J7" i="1"/>
  <c r="J6" i="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Izabela Couto Campello</author>
    <author>Wanderson Silverio Silva</author>
  </authors>
  <commentList>
    <comment ref="G3" authorId="0" shapeId="0" xr:uid="{00000000-0006-0000-0000-000001000000}">
      <text>
        <r>
          <rPr>
            <b/>
            <sz val="11"/>
            <color indexed="81"/>
            <rFont val="Tahoma"/>
            <family val="2"/>
          </rPr>
          <t>Esta coluna está revisada com base na nota técnica que na qual solicitamos à ANM, a reclassificação das estruturas.</t>
        </r>
        <r>
          <rPr>
            <sz val="9"/>
            <color indexed="81"/>
            <rFont val="Tahoma"/>
            <family val="2"/>
          </rPr>
          <t xml:space="preserve">
</t>
        </r>
      </text>
    </comment>
    <comment ref="J3" authorId="0" shapeId="0" xr:uid="{00000000-0006-0000-0000-000002000000}">
      <text>
        <r>
          <rPr>
            <b/>
            <sz val="11"/>
            <color indexed="81"/>
            <rFont val="Tahoma"/>
            <family val="2"/>
          </rPr>
          <t>Foi considerado como previsão de armazenamento para os próximos 5 anos, o volume útil em cada reservatório ativo (SP-08 ao SP-16) = "Volume total disponível - Volume para trânsito de cheias". No caso do TP-02, como a premissa é que ele esteja sempre em equilíbrio (sem assorear ou desassorear), consideramos como "zero" a previsão de armazenamento.</t>
        </r>
      </text>
    </comment>
    <comment ref="L3" authorId="1" shapeId="0" xr:uid="{00000000-0006-0000-0000-000003000000}">
      <text>
        <r>
          <rPr>
            <b/>
            <sz val="9"/>
            <color indexed="81"/>
            <rFont val="Segoe UI"/>
            <family val="2"/>
          </rPr>
          <t>Wanderson Silverio Silva:</t>
        </r>
        <r>
          <rPr>
            <sz val="9"/>
            <color indexed="81"/>
            <rFont val="Segoe UI"/>
            <family val="2"/>
          </rPr>
          <t xml:space="preserve">
</t>
        </r>
        <r>
          <rPr>
            <b/>
            <sz val="12"/>
            <color indexed="81"/>
            <rFont val="Tahoma"/>
            <family val="2"/>
          </rPr>
          <t>Estão em elaboração os projetos "as is" das estruturas, com previsão de término em junho/19. Esses projetos são os únicos documentos que faltam para a completa identificação da estrutura</t>
        </r>
      </text>
    </comment>
    <comment ref="M3" authorId="1" shapeId="0" xr:uid="{00000000-0006-0000-0000-000004000000}">
      <text>
        <r>
          <rPr>
            <b/>
            <sz val="9"/>
            <color indexed="81"/>
            <rFont val="Segoe UI"/>
            <family val="2"/>
          </rPr>
          <t>Wanderson Silverio Silva:</t>
        </r>
        <r>
          <rPr>
            <sz val="9"/>
            <color indexed="81"/>
            <rFont val="Segoe UI"/>
            <family val="2"/>
          </rPr>
          <t xml:space="preserve">
</t>
        </r>
        <r>
          <rPr>
            <b/>
            <sz val="11"/>
            <color indexed="81"/>
            <rFont val="Tahoma"/>
            <family val="2"/>
          </rPr>
          <t>Classificação de acordo com informações do último relatório da auditoria independente. As classificaçãoes precisam ser validades pela Agência Nacional de Mineração</t>
        </r>
      </text>
    </comment>
    <comment ref="O3" authorId="0" shapeId="0" xr:uid="{00000000-0006-0000-0000-000005000000}">
      <text>
        <r>
          <rPr>
            <b/>
            <sz val="11"/>
            <color indexed="81"/>
            <rFont val="Tahoma"/>
            <family val="2"/>
          </rPr>
          <t>Estamos atualmente elaborando os pareceres técnicos de todas as estruturas da MRN para avaliar a eventual necessidade de melhoria das condições de estabilidade. Você acha que isso deve ser mencionado?</t>
        </r>
      </text>
    </comment>
    <comment ref="Q3" authorId="0" shapeId="0" xr:uid="{00000000-0006-0000-0000-000006000000}">
      <text>
        <r>
          <rPr>
            <b/>
            <sz val="11"/>
            <color indexed="81"/>
            <rFont val="Tahoma"/>
            <family val="2"/>
          </rPr>
          <t>Inserimos nos comentários do item 20 que existem estudos de dam break para todas as estruturas, mas análise de risco, com avaliação dos impactos a jusante, bem como valoração das consequências, apenas para o TP-01.</t>
        </r>
        <r>
          <rPr>
            <sz val="11"/>
            <color indexed="81"/>
            <rFont val="Tahoma"/>
            <family val="2"/>
          </rPr>
          <t xml:space="preserve">
</t>
        </r>
      </text>
    </comment>
  </commentList>
</comments>
</file>

<file path=xl/sharedStrings.xml><?xml version="1.0" encoding="utf-8"?>
<sst xmlns="http://schemas.openxmlformats.org/spreadsheetml/2006/main" count="465" uniqueCount="140">
  <si>
    <t>Active</t>
  </si>
  <si>
    <t>Inactive</t>
  </si>
  <si>
    <t>Single raise</t>
  </si>
  <si>
    <t>MRN - SP-01</t>
  </si>
  <si>
    <t>MRN - SP-2/3</t>
  </si>
  <si>
    <t>MRN - SP-4N</t>
  </si>
  <si>
    <t>MRN - SP-4S</t>
  </si>
  <si>
    <t>MRN - SP-5L</t>
  </si>
  <si>
    <t>MRN - SP-5O</t>
  </si>
  <si>
    <t>MRN - SP-06</t>
  </si>
  <si>
    <t>MRN - SP-7A</t>
  </si>
  <si>
    <t>MRN - SP-7B</t>
  </si>
  <si>
    <t>MRN - SP-7C</t>
  </si>
  <si>
    <t>MRN - SP-08</t>
  </si>
  <si>
    <t>MRN - SP-09</t>
  </si>
  <si>
    <t>MRN - SP-9A</t>
  </si>
  <si>
    <t>MRN - SP-10</t>
  </si>
  <si>
    <t>MRN - SP-11</t>
  </si>
  <si>
    <t>MRN - SP-12</t>
  </si>
  <si>
    <t>MRN - SP-13</t>
  </si>
  <si>
    <t>MRN - SP-14</t>
  </si>
  <si>
    <t>MRN - SP-15</t>
  </si>
  <si>
    <t>MRN - SP-16</t>
  </si>
  <si>
    <t>MRN - SP-19</t>
  </si>
  <si>
    <t>MRN - TP-01</t>
  </si>
  <si>
    <t>MRN - TP-02</t>
  </si>
  <si>
    <t xml:space="preserve">  1° 40.993'S, 56° 25.079'W</t>
  </si>
  <si>
    <t xml:space="preserve">  1° 41.067'S, 56° 24.228'W</t>
  </si>
  <si>
    <t xml:space="preserve">  1° 41.109'S, 56° 25.610'W</t>
  </si>
  <si>
    <t xml:space="preserve">  1° 41.489'S, 56° 25.646'W</t>
  </si>
  <si>
    <t xml:space="preserve">  1° 41.009'S, 56° 26.252'W</t>
  </si>
  <si>
    <t xml:space="preserve">  1° 41.079'S, 56° 26.693'W</t>
  </si>
  <si>
    <t xml:space="preserve">  1° 40.329'S, 56° 26.059'W</t>
  </si>
  <si>
    <t xml:space="preserve">  1° 40.648'S, 56° 25.491'W</t>
  </si>
  <si>
    <t xml:space="preserve">  1° 40.205'S, 56° 26.406'W</t>
  </si>
  <si>
    <t xml:space="preserve">  1° 40.191'S, 56° 26.704'W</t>
  </si>
  <si>
    <t xml:space="preserve">  1° 40.388'S, 56° 27.154'W</t>
  </si>
  <si>
    <t xml:space="preserve">  1° 40.475'S, 56° 27.659'W</t>
  </si>
  <si>
    <t xml:space="preserve">  1° 40.095'S, 56° 27.725'W</t>
  </si>
  <si>
    <t xml:space="preserve">  1° 40.995'S, 56° 27.179'W</t>
  </si>
  <si>
    <t xml:space="preserve">  1° 40.988'S, 56° 27.763'W</t>
  </si>
  <si>
    <t xml:space="preserve">  1° 41.189'S, 56° 28.144'W</t>
  </si>
  <si>
    <t xml:space="preserve">  1° 41.643'S, 56° 28.070'W</t>
  </si>
  <si>
    <t xml:space="preserve">  1° 41.951'S, 56° 28.211'W</t>
  </si>
  <si>
    <t xml:space="preserve">  1° 41.950'S, 56° 28.502'W</t>
  </si>
  <si>
    <t xml:space="preserve">  1° 40.907'S, 56° 28.126'W</t>
  </si>
  <si>
    <t xml:space="preserve">  1° 41.241'S, 56° 28.777'W</t>
  </si>
  <si>
    <t xml:space="preserve">  1° 40.588'S, 56° 26.272'W</t>
  </si>
  <si>
    <t xml:space="preserve">  1° 41.005'S, 56° 24.659'W</t>
  </si>
  <si>
    <t>1. "Tailings Dam" Name/identifier</t>
  </si>
  <si>
    <t xml:space="preserve">Please identify every terrestrial tailings structure </t>
  </si>
  <si>
    <t>2. Location</t>
  </si>
  <si>
    <t>Please provide Long/Lat coordinates</t>
  </si>
  <si>
    <t xml:space="preserve">3. Ownership </t>
  </si>
  <si>
    <t>Please specify: Owned and Operated, Subsidiary, JV, NOJV, as of March 2019</t>
  </si>
  <si>
    <t xml:space="preserve">4. Status </t>
  </si>
  <si>
    <t>5. Date of initial operation</t>
  </si>
  <si>
    <t>(date)</t>
  </si>
  <si>
    <t xml:space="preserve">6. Is the Dam currently operated or closed as per currently approved design, and within design intent? </t>
  </si>
  <si>
    <t>Yes/No. If 'No', more information can be provided in the answer to Q20</t>
  </si>
  <si>
    <t xml:space="preserve">7. Raising method </t>
  </si>
  <si>
    <t>Note: Upstream, Centerline, Downstream, Hybrid, Waste rock, Embankment, Earthfill, Landform, Other.</t>
  </si>
  <si>
    <t>8. Current Maximum Height</t>
  </si>
  <si>
    <t>Note: Please disclose in metres</t>
  </si>
  <si>
    <t xml:space="preserve">9. Current Tailings Storage Impoundment Volume </t>
  </si>
  <si>
    <t>Note: (m3 as of March 2019)</t>
  </si>
  <si>
    <t>10. Planned Tailings Storage Impoundment Volume in 5 years time.</t>
  </si>
  <si>
    <t>(m3 as planned for January 2024)</t>
  </si>
  <si>
    <t>11.Most recent Independent Expert Review</t>
  </si>
  <si>
    <t>(date) For this question we take ‘Independent’ to mean a suitably qualified individual or team, external to the Operation, that does not direct the design or construction work for that facility.</t>
  </si>
  <si>
    <t xml:space="preserve">12.  Do you have full and complete relevant engineering records including design, construction, operation, maintenance, and/or closure? </t>
  </si>
  <si>
    <t>(Yes or No) We take the word “relevant” here to mean that you have all necessary documents to make an informed and substantiated decision on the safety of the dam, be it an old facility, or an acquisition, or legacy site. More information can be provided in your answer to Q20</t>
  </si>
  <si>
    <t>13. What is your hazard categorisation of this facility, based on the consequence of failure?</t>
  </si>
  <si>
    <t xml:space="preserve">14. What guideline do you follow for the classification system? </t>
  </si>
  <si>
    <t xml:space="preserve">15. Has this facility, at any point in its history, failed to be confirmed or certified as stable, as per the design criteria and requirements in place, by an independent engineer (even if later certified as stable by the same or a different firm). </t>
  </si>
  <si>
    <t xml:space="preserve">16. Do you have internal/in house engineering specialist oversight of this facility? Or do you have external engineering support for this purpose? </t>
  </si>
  <si>
    <t xml:space="preserve">Note: Answers may be "Both". </t>
  </si>
  <si>
    <t xml:space="preserve">17. Has a formal analysis of the downstream impact on communities, ecosystems and critical infrastructure in the event of catastrophic failure been undertaken and updated to reflect current and anticipated conditions? If so, when did this assessment take place? </t>
  </si>
  <si>
    <t xml:space="preserve">Note: Please answer 'yes' or 'no', and if 'yes', provide a date. </t>
  </si>
  <si>
    <t>18. Is there a) a closure plan in place for this dam, and b) does it include long term monitoring?)</t>
  </si>
  <si>
    <t>Please answer both parts of this question (e.g. Yes and Yes)</t>
  </si>
  <si>
    <t>19. Have you, or do you plan to assess your tailings facilities against the impact of more regular extreme weather events as a result of climate change?</t>
  </si>
  <si>
    <t>(Yes or No)</t>
  </si>
  <si>
    <t>20. Any other relevant information and supporting documentation.</t>
  </si>
  <si>
    <t>Note: this may include links to annual report disclosures, further information in the public domain, guidelines or reports etc.</t>
  </si>
  <si>
    <t>Please specify: Active, Inactive/Care and Maintenance, Closed etc. 
We take closed to mean: a closure plan was developed and approved by the relevant local government agency, and key stakeholders were involved in its development; a closed facility means the noted approved closure plan was fully implemented or the closure plan is in the process of being implemented. A facility that is inactive or under C&amp;M is not considered closed until such time a closure plan has been implemented.</t>
  </si>
  <si>
    <t>(Yes or No) We note that this will depend on factors including local legislation that are not necessarily tied to best practice. As such, and because remedial action may have been taken, a “Yes” answer may not indicate heightened risk.
We also note that this question does not bear upon the appropriateness of the criteria, but rather the stewardship levels of the facility or the dam. Additional comments/information may be supplied in your answer to Q20.</t>
  </si>
  <si>
    <t xml:space="preserve">MRN Tailings Safety - Disclosure </t>
  </si>
  <si>
    <t>1."Tailings Facility" Name/identifier</t>
  </si>
  <si>
    <t xml:space="preserve">6. Is the Dam currently operated or closed
as per currently approved design?
</t>
  </si>
  <si>
    <t xml:space="preserve">9. Current Tailings Storage Impoundment Volume
</t>
  </si>
  <si>
    <t xml:space="preserve">10. Planned Tailings Storage Impoundment Volume in 5 years time.
</t>
  </si>
  <si>
    <t xml:space="preserve">11.Most recent Independent Expert Review
</t>
  </si>
  <si>
    <t xml:space="preserve">12.  Do you have full and complete relevant engineering records including design, construction, operation, maintenance, and/or closure?
</t>
  </si>
  <si>
    <t xml:space="preserve">13. What is your hazard categorisation of this facility, based on the consequence of failure?
</t>
  </si>
  <si>
    <t xml:space="preserve">14. What guideline do you follow for the classification system?
</t>
  </si>
  <si>
    <t xml:space="preserve">15. Has this facility, at any point in its history, failed to be confirmed or certified as stable, or experienced notable stability concerns, as identified by an independent engineer (even if later certified as stable by the same or a different firm).
</t>
  </si>
  <si>
    <t xml:space="preserve">16. Do you have internal/in house engineering specialist oversight of this facility? Or do you have external engineering support for this purpose?
</t>
  </si>
  <si>
    <t xml:space="preserve">17. Has a formal analysis of the downstream impact on communities, ecosystems and critical infrastructure in the event of catastrophic failure been undertaken and to reflect final conditions? If so, when did this assessment take place?
</t>
  </si>
  <si>
    <t xml:space="preserve">18. Is there a) a closure plan in place for this dam, and b) does it include long term monitoring?
</t>
  </si>
  <si>
    <t xml:space="preserve">19. Have you, or do you plan to assess your tailings facilities against the impact of more regular extreme weather events as a result of climate change, e.g. over the next two years?
</t>
  </si>
  <si>
    <t xml:space="preserve">20. Any other relevant information and supporting  documentation.
Please state if you have omitted any other exposure to tailings facilities through any joint ventures you may have.
</t>
  </si>
  <si>
    <t xml:space="preserve">
Please provide Long/Lat coordinates
</t>
  </si>
  <si>
    <t xml:space="preserve">Please specify: Owned and Operated, Subsidiary, JV, NOJV, as of March 2019
</t>
  </si>
  <si>
    <t>Please specify: Active, Inactive/Care and Maintenance, Closed etc.
We take closed to mean: a closure plan was developed and approved by the relevant local government agency, and key stakeholders were involved in its development; a closed facility means the noted approved closure plan was fully implemented or the closure plan is in the process of being implemented. A facility that is inactive or under C&amp;M is not considered closed until such time a closure plan has been implemented.</t>
  </si>
  <si>
    <t xml:space="preserve">Yes/No. If 'No', more information can be provided in the answer to Q20
</t>
  </si>
  <si>
    <t xml:space="preserve">Note: Upstream, Centerline, Modified Centreline, Downstream, Landform, Other.
</t>
  </si>
  <si>
    <t xml:space="preserve">Note: (m3 as of March 2019)
</t>
  </si>
  <si>
    <t xml:space="preserve">(m3 as planned for January 2024)
</t>
  </si>
  <si>
    <t xml:space="preserve">(Yes or No) We take the word “relevant” here to mean that you have all necessary documents to make an informed and substantiated decision on the safety of the dam, be it an old facility, or an acquisition, or legacy site. More information can be provided in your answer to Q20
</t>
  </si>
  <si>
    <t xml:space="preserve">(Yes or No) We note that this will depend on factors including local legislation that are not necessarily tied to best practice. As such, and because remedial action may have been taken, a “Yes” answer may not indicate heightened risk.
Stability concerns might include toe seepage, dam movement, overtopping, spillway failure, piping, etc. If yes, have appropriately designed and reviewed mitigation actions been implemented?
We also note that this question does not bear upon the appropriateness of the criteria, but rather the stewardship levels of the facility or the dam. Additional comments/information may be supplied in your answer to Q20.
</t>
  </si>
  <si>
    <t xml:space="preserve">Note: Answers may be "Both".
</t>
  </si>
  <si>
    <t xml:space="preserve">Note: Please answer 'yes' or 'no', and if 'yes', provide a date.
</t>
  </si>
  <si>
    <t xml:space="preserve">Note: this may include links to annual report disclosures, further information in the public domain, guidelines or reports etc.
</t>
  </si>
  <si>
    <t>No</t>
  </si>
  <si>
    <t>ANM/DNPM Ordinance  nº 70.389</t>
  </si>
  <si>
    <t>Both</t>
  </si>
  <si>
    <t>No. No.</t>
  </si>
  <si>
    <t>Yes</t>
  </si>
  <si>
    <t>Yes.</t>
  </si>
  <si>
    <t>Yes. June 2018</t>
  </si>
  <si>
    <t>Yes. April 2017 (risk analysis) / June 2018 (dam break study)</t>
  </si>
  <si>
    <t xml:space="preserve">Please identify every tailings storage facility and identify if there are multiple dams (saddle or secondary dams) within that facility. Please provide details of these within question 20.
 </t>
  </si>
  <si>
    <t>Yes. January 2019</t>
  </si>
  <si>
    <t>March / 19</t>
  </si>
  <si>
    <t>Yes. April 2017 (risk analysis) 
Yes. June 2018</t>
  </si>
  <si>
    <t>Yes. No.</t>
  </si>
  <si>
    <t>Upstream</t>
  </si>
  <si>
    <t>06  This structure is being utilized for rehabilitation tests, however the closing/decomissioning project is still under way.
09 &amp; 10. The volume under question 10 can be greater than the volume under question 9, even for tailings facilities labelled as “inactive” under question 4. This is because the inactive tailings facilities may be brought back into operation in the future for e.g. levelling of the surface using tailings as part of the closure/decommissioning process. 
12. The available documents are sufficient to ensure the safety of the structure, including an independent stability report
13. The classification was performed by independent auditing (March, 19) and needs to be validated by the mining regulatory agency.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</si>
  <si>
    <t>06. This structure is being utilized for rehabilitation tests, however the closing/decomissioning project is still under way
09 &amp; 10. The volume under question 10 can be greater than the volume under question 9, even for tailings facilities labelled as “inactive” under question 4. This is because the inactive tailings facilities may be brought back into operation in the future for e.g. levelling of the surface using tailings as part of the closure/decommissioning process.
12. The available documents are sufficient to ensure the safety of the structure, including an independent stability report.
13. The classification was performed by independent auditing (March, 19) and needs to be validated by the mining regulatory agency.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</si>
  <si>
    <t>7. This classification is not according to information of the designer and we are in process of changing it at the mining regulatory agency (ANM). According to designer the raising method is classified as  "Modified Centreline"  (raising by center line with the axis moved upstream).
09 &amp; 10. The volume under question 10 can be greater than the volume under question 9, even for tailings facilities labelled as “inactive” under question 4. This is because the inactive tailings facilities may be brought back into operation in the future for e.g. levelling of the surface using tailings as part of the closure/decommissioning process.
12. The available documents are sufficient to ensure the safety of the structure, including an independent stability report.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</si>
  <si>
    <r>
      <rPr>
        <sz val="14"/>
        <rFont val="Calibri"/>
        <family val="2"/>
        <scheme val="minor"/>
      </rPr>
      <t>7. This classification is not according to information of the designer and we are in process of changing it at the mining regulatory agency (ANM). According to designer the raising method is classified as  "Modified Centreline"  (raising by center line with the axis moved upstream).
09 &amp; 10. The volume under question 10 can be greater than the volume under question 9, even for tailings facilities labelled as “inactive” under question 4. This is because the inactive tailings facilities may be brought back into operation in the future for e.g. levelling of the surface using tailings as part of the closure/decommissioning process.
12. The available documents are sufficient to ensure the safety of the structure, including an independent stability report.</t>
    </r>
    <r>
      <rPr>
        <sz val="14"/>
        <color theme="1"/>
        <rFont val="Calibri"/>
        <family val="2"/>
        <scheme val="minor"/>
      </rPr>
      <t xml:space="preserve">
13. The classification was performed by independent auditing (March, 19) and needs to be validated by the mining regulatory agency.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r>
  </si>
  <si>
    <t>7. This classification is not according to information of the designer and we are in process of changing it at the mining regulatory agency (ANM). According to designer the raising method is classified as  "Modified Centreline"  (raising by center line with the axis moved upstream).
09 &amp; 10. The volume under question 10 can be greater than the volume under question 9, even for tailings facilities labelled as “inactive” under question 4. This is because the inactive tailings facilities may be brought back into operation in the future for e.g. levelling of the surface using tailings as part of the closure/decommissioning process.
12. The available documents are sufficient to ensure the safety of the structure, including an independent stability report.
13. The classification was performed by independent auditing (March, 19) and needs to be validated by the mining regulatory agency.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</si>
  <si>
    <t xml:space="preserve">
12. The available documents are sufficient to ensure the safety of the structure, including an independent stability report.
13. The classification was performed by independent auditing (March, 19) and needs to be validated by the mining regulatory agency.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</si>
  <si>
    <t>12. The available documents are sufficient to ensure the safety of the structure, including an independent stability report.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</si>
  <si>
    <t>12. The available documents are sufficient to ensure the safety of the structure, including an independent stability report.
13. The classification was performed by independent auditing (March, 19) and needs to be validated by the mining regulatory agency.
14. The classification is done by the independent  auditor.
17. There is a Dam Break study.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</si>
  <si>
    <t>High</t>
  </si>
  <si>
    <t>Medium</t>
  </si>
  <si>
    <t>NOJV</t>
  </si>
  <si>
    <r>
      <t>09 &amp; 10. The volume under question 10 can be greater than the volume under question 9, even for tailings facilities labelled as “inactive” under question 4. This is because the inactive tailings facilities may be brought back into operation in the future for e.g. levelling of the surface using tailings as part of the closure/decommissioning process.
12. The available documents are sufficient to ensure the safety of the structure, including an independent stability report.
14. The classification is done by the independent  auditor.
15. A prior study raised a concern regarding a specific section within this structure; a spillway was added to address this concern, as recommended in the study. The concern no longer exist and the structure has never failed to obtain a declaration of stability as required under applicable regulations.
17. There is a Dam Break study and a</t>
    </r>
    <r>
      <rPr>
        <b/>
        <sz val="14"/>
        <rFont val="Calibri"/>
        <family val="2"/>
        <scheme val="minor"/>
      </rPr>
      <t xml:space="preserve"> risk analysis</t>
    </r>
    <r>
      <rPr>
        <sz val="14"/>
        <rFont val="Calibri"/>
        <family val="2"/>
        <scheme val="minor"/>
      </rPr>
      <t>.
18. It was developed a conceptual closure plan for the entire facility. The closure plan does not currently include a long term monitoring plan. As the tailings facilities approach closure/decommissioning, the existing monitoring plan will be adjusted to account for long term monitoring. 
19.The structures are being evaluated for a rainfall of 10,000 years. The project until then considered the service during the operation to a rainfall of 1,000 years of recurrence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</si>
</sst>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Calibri"/>
      <family val="2"/>
      <scheme val="minor"/>
    </font>
    <font>
      <b/>
      <sz val="16"/>
      <color theme="1"/>
      <name val="Calibri"/>
      <family val="2"/>
      <scheme val="minor"/>
    </font>
    <font>
      <b/>
      <sz val="26"/>
      <color theme="1"/>
      <name val="Calibri"/>
      <family val="2"/>
      <scheme val="minor"/>
    </font>
    <font>
      <sz val="16"/>
      <color theme="1"/>
      <name val="Calibri"/>
      <family val="2"/>
      <scheme val="minor"/>
    </font>
    <font>
      <sz val="18"/>
      <color theme="1"/>
      <name val="Calibri"/>
      <family val="2"/>
      <scheme val="minor"/>
    </font>
    <font>
      <sz val="14"/>
      <color theme="1"/>
      <name val="Calibri"/>
      <family val="2"/>
      <scheme val="minor"/>
    </font>
    <font>
      <sz val="9"/>
      <color indexed="81"/>
      <name val="Tahoma"/>
      <family val="2"/>
    </font>
    <font>
      <b/>
      <sz val="11"/>
      <color indexed="81"/>
      <name val="Tahoma"/>
      <family val="2"/>
    </font>
    <font>
      <sz val="11"/>
      <color indexed="81"/>
      <name val="Tahoma"/>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9"/>
      <color indexed="81"/>
      <name val="Segoe UI"/>
      <family val="2"/>
    </font>
    <font>
      <b/>
      <sz val="9"/>
      <color indexed="81"/>
      <name val="Segoe UI"/>
      <family val="2"/>
    </font>
    <font>
      <b/>
      <sz val="12"/>
      <color indexed="81"/>
      <name val="Tahoma"/>
      <family val="2"/>
    </font>
    <font>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ck">
        <color indexed="64"/>
      </left>
      <right style="medium">
        <color indexed="64"/>
      </right>
      <top style="thick">
        <color indexed="64"/>
      </top>
      <bottom style="thin">
        <color auto="1"/>
      </bottom>
      <diagonal/>
    </border>
    <border>
      <left style="medium">
        <color indexed="64"/>
      </left>
      <right style="medium">
        <color indexed="64"/>
      </right>
      <top style="thick">
        <color indexed="64"/>
      </top>
      <bottom style="thin">
        <color auto="1"/>
      </bottom>
      <diagonal/>
    </border>
    <border>
      <left style="medium">
        <color indexed="64"/>
      </left>
      <right style="thick">
        <color indexed="64"/>
      </right>
      <top style="thick">
        <color indexed="64"/>
      </top>
      <bottom style="thin">
        <color auto="1"/>
      </bottom>
      <diagonal/>
    </border>
    <border>
      <left style="thick">
        <color indexed="64"/>
      </left>
      <right style="medium">
        <color indexed="64"/>
      </right>
      <top style="thin">
        <color auto="1"/>
      </top>
      <bottom style="thick">
        <color indexed="64"/>
      </bottom>
      <diagonal/>
    </border>
    <border>
      <left style="medium">
        <color indexed="64"/>
      </left>
      <right style="medium">
        <color indexed="64"/>
      </right>
      <top style="thin">
        <color auto="1"/>
      </top>
      <bottom style="thick">
        <color indexed="64"/>
      </bottom>
      <diagonal/>
    </border>
    <border>
      <left style="medium">
        <color indexed="64"/>
      </left>
      <right style="thick">
        <color indexed="64"/>
      </right>
      <top style="thin">
        <color auto="1"/>
      </top>
      <bottom style="thick">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6" fillId="0" borderId="0" applyFont="0" applyFill="0" applyBorder="0" applyAlignment="0" applyProtection="0"/>
  </cellStyleXfs>
  <cellXfs count="36">
    <xf numFmtId="0" fontId="0" fillId="0" borderId="0" xfId="0"/>
    <xf numFmtId="0" fontId="0" fillId="0" borderId="0" xfId="0" applyAlignment="1">
      <alignment wrapText="1"/>
    </xf>
    <xf numFmtId="0" fontId="0" fillId="0" borderId="0" xfId="0"/>
    <xf numFmtId="0" fontId="2" fillId="0" borderId="0" xfId="0" applyFont="1"/>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1" fillId="2" borderId="5" xfId="0" applyFont="1" applyFill="1" applyBorder="1" applyAlignment="1">
      <alignment vertical="top" wrapText="1"/>
    </xf>
    <xf numFmtId="0" fontId="0" fillId="2" borderId="6" xfId="0" applyFont="1" applyFill="1" applyBorder="1" applyAlignment="1">
      <alignment vertical="top" wrapText="1"/>
    </xf>
    <xf numFmtId="0" fontId="0" fillId="2" borderId="7" xfId="0" applyFont="1" applyFill="1" applyBorder="1" applyAlignment="1">
      <alignment vertical="top" wrapText="1"/>
    </xf>
    <xf numFmtId="0" fontId="0" fillId="2" borderId="7" xfId="0" applyFont="1" applyFill="1" applyBorder="1" applyAlignment="1">
      <alignment vertical="top"/>
    </xf>
    <xf numFmtId="0" fontId="0" fillId="2" borderId="8" xfId="0" applyFont="1" applyFill="1" applyBorder="1" applyAlignment="1">
      <alignment vertical="top" wrapText="1"/>
    </xf>
    <xf numFmtId="0" fontId="9" fillId="0" borderId="0" xfId="0" applyFont="1"/>
    <xf numFmtId="0" fontId="11" fillId="2" borderId="4" xfId="0" applyFont="1" applyFill="1" applyBorder="1" applyAlignment="1">
      <alignment vertical="top" wrapText="1"/>
    </xf>
    <xf numFmtId="0" fontId="9" fillId="2" borderId="7" xfId="0" applyFont="1" applyFill="1" applyBorder="1" applyAlignment="1">
      <alignment vertical="top" wrapText="1"/>
    </xf>
    <xf numFmtId="0" fontId="17" fillId="0" borderId="0" xfId="0" applyFont="1"/>
    <xf numFmtId="0" fontId="3" fillId="3" borderId="1" xfId="0" applyFont="1" applyFill="1" applyBorder="1" applyAlignment="1">
      <alignment vertical="center" wrapText="1"/>
    </xf>
    <xf numFmtId="0" fontId="3" fillId="3" borderId="2" xfId="0" applyFont="1" applyFill="1" applyBorder="1" applyAlignment="1">
      <alignment vertical="center"/>
    </xf>
    <xf numFmtId="0" fontId="0" fillId="3" borderId="2" xfId="0" applyFill="1" applyBorder="1" applyAlignment="1">
      <alignment vertical="center"/>
    </xf>
    <xf numFmtId="0" fontId="4" fillId="3" borderId="1" xfId="0" applyFont="1" applyFill="1" applyBorder="1" applyAlignment="1">
      <alignment vertical="center"/>
    </xf>
    <xf numFmtId="0" fontId="10" fillId="3" borderId="9" xfId="0" applyFont="1" applyFill="1" applyBorder="1" applyAlignment="1">
      <alignment horizontal="center" vertical="center" wrapText="1"/>
    </xf>
    <xf numFmtId="0" fontId="10" fillId="3" borderId="2" xfId="0" applyFont="1" applyFill="1" applyBorder="1" applyAlignment="1">
      <alignment vertical="center"/>
    </xf>
    <xf numFmtId="0" fontId="4" fillId="3" borderId="2" xfId="0" applyFont="1" applyFill="1" applyBorder="1" applyAlignment="1">
      <alignment vertical="center"/>
    </xf>
    <xf numFmtId="164" fontId="4" fillId="3" borderId="2" xfId="1" applyNumberFormat="1" applyFont="1" applyFill="1" applyBorder="1" applyAlignment="1">
      <alignment vertical="center"/>
    </xf>
    <xf numFmtId="0" fontId="0" fillId="3" borderId="2" xfId="0" applyFill="1" applyBorder="1" applyAlignment="1">
      <alignment horizontal="center" vertical="center"/>
    </xf>
    <xf numFmtId="0" fontId="0" fillId="3" borderId="2" xfId="0"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vertical="center"/>
    </xf>
    <xf numFmtId="0" fontId="10" fillId="3" borderId="1" xfId="0" applyFont="1" applyFill="1" applyBorder="1" applyAlignment="1">
      <alignment horizontal="left" vertical="center" wrapText="1"/>
    </xf>
    <xf numFmtId="0" fontId="3" fillId="3" borderId="1" xfId="0" applyFont="1" applyFill="1" applyBorder="1" applyAlignment="1">
      <alignment vertical="center"/>
    </xf>
    <xf numFmtId="0" fontId="0" fillId="3" borderId="1" xfId="0" applyFill="1" applyBorder="1" applyAlignment="1">
      <alignment vertical="center"/>
    </xf>
    <xf numFmtId="0" fontId="0" fillId="3" borderId="1" xfId="0" applyFill="1" applyBorder="1" applyAlignment="1">
      <alignment vertical="center" wrapText="1"/>
    </xf>
    <xf numFmtId="0" fontId="5" fillId="3" borderId="1" xfId="0" applyFont="1" applyFill="1" applyBorder="1" applyAlignment="1">
      <alignment horizontal="left" vertical="center" wrapText="1"/>
    </xf>
    <xf numFmtId="164" fontId="4" fillId="3" borderId="1" xfId="1" applyNumberFormat="1" applyFont="1" applyFill="1" applyBorder="1" applyAlignment="1">
      <alignment vertical="center"/>
    </xf>
    <xf numFmtId="0" fontId="5" fillId="3" borderId="1" xfId="0" applyFont="1" applyFill="1" applyBorder="1" applyAlignment="1">
      <alignment vertical="center"/>
    </xf>
    <xf numFmtId="0" fontId="10" fillId="3" borderId="2" xfId="0" applyFont="1" applyFill="1" applyBorder="1" applyAlignment="1">
      <alignment vertical="center" wrapText="1"/>
    </xf>
    <xf numFmtId="0" fontId="5" fillId="0" borderId="1" xfId="0" applyFont="1" applyFill="1" applyBorder="1" applyAlignment="1">
      <alignment horizontal="left" vertical="center" wrapText="1"/>
    </xf>
  </cellXfs>
  <cellStyles count="2">
    <cellStyle name="Komma" xfId="1" builtinId="3"/>
    <cellStyle name="Normal" xfId="0" builtinId="0"/>
  </cellStyles>
  <dxfs count="0"/>
  <tableStyles count="0" defaultTableStyle="TableStyleMedium2" defaultPivotStyle="PivotStyleLight16"/>
  <colors>
    <mruColors>
      <color rgb="FFFAAC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7"/>
  <sheetViews>
    <sheetView tabSelected="1" topLeftCell="A3" zoomScale="40" zoomScaleNormal="40" workbookViewId="0">
      <pane xSplit="1" ySplit="2" topLeftCell="N5" activePane="bottomRight" state="frozen"/>
      <selection activeCell="A3" sqref="A3"/>
      <selection pane="topRight" activeCell="B3" sqref="B3"/>
      <selection pane="bottomLeft" activeCell="A5" sqref="A5"/>
      <selection pane="bottomRight" activeCell="Q6" sqref="Q6"/>
    </sheetView>
  </sheetViews>
  <sheetFormatPr baseColWidth="10" defaultColWidth="8.7265625" defaultRowHeight="14.5" x14ac:dyDescent="0.35"/>
  <cols>
    <col min="1" max="1" width="28.7265625" customWidth="1"/>
    <col min="2" max="2" width="27.1796875" bestFit="1" customWidth="1"/>
    <col min="3" max="3" width="19" bestFit="1" customWidth="1"/>
    <col min="4" max="4" width="42" customWidth="1"/>
    <col min="5" max="5" width="17" customWidth="1"/>
    <col min="6" max="6" width="23.26953125" customWidth="1"/>
    <col min="7" max="7" width="22" customWidth="1"/>
    <col min="8" max="8" width="15" customWidth="1"/>
    <col min="9" max="9" width="24.26953125" customWidth="1"/>
    <col min="10" max="10" width="22.26953125" customWidth="1"/>
    <col min="11" max="11" width="25" customWidth="1"/>
    <col min="12" max="12" width="38.81640625" customWidth="1"/>
    <col min="13" max="13" width="29.26953125" customWidth="1"/>
    <col min="14" max="14" width="28.81640625" customWidth="1"/>
    <col min="15" max="15" width="35.7265625" customWidth="1"/>
    <col min="16" max="16" width="41.453125" customWidth="1"/>
    <col min="17" max="17" width="39.54296875" style="11" customWidth="1"/>
    <col min="18" max="18" width="25.453125" customWidth="1"/>
    <col min="19" max="19" width="48.81640625" customWidth="1"/>
    <col min="20" max="20" width="154.453125" customWidth="1"/>
  </cols>
  <sheetData>
    <row r="1" spans="1:22" ht="79.5" customHeight="1" x14ac:dyDescent="0.75">
      <c r="A1" s="3" t="s">
        <v>87</v>
      </c>
    </row>
    <row r="2" spans="1:22" s="2" customFormat="1" ht="15" thickBot="1" x14ac:dyDescent="0.4">
      <c r="Q2" s="11"/>
    </row>
    <row r="3" spans="1:22" s="2" customFormat="1" ht="158.25" customHeight="1" thickTop="1" x14ac:dyDescent="0.35">
      <c r="A3" s="4" t="s">
        <v>88</v>
      </c>
      <c r="B3" s="5" t="s">
        <v>51</v>
      </c>
      <c r="C3" s="5" t="s">
        <v>53</v>
      </c>
      <c r="D3" s="5" t="s">
        <v>55</v>
      </c>
      <c r="E3" s="5" t="s">
        <v>56</v>
      </c>
      <c r="F3" s="5" t="s">
        <v>89</v>
      </c>
      <c r="G3" s="5" t="s">
        <v>60</v>
      </c>
      <c r="H3" s="5" t="s">
        <v>62</v>
      </c>
      <c r="I3" s="5" t="s">
        <v>90</v>
      </c>
      <c r="J3" s="5" t="s">
        <v>91</v>
      </c>
      <c r="K3" s="5" t="s">
        <v>92</v>
      </c>
      <c r="L3" s="5" t="s">
        <v>93</v>
      </c>
      <c r="M3" s="5" t="s">
        <v>94</v>
      </c>
      <c r="N3" s="5" t="s">
        <v>95</v>
      </c>
      <c r="O3" s="5" t="s">
        <v>96</v>
      </c>
      <c r="P3" s="5" t="s">
        <v>97</v>
      </c>
      <c r="Q3" s="12" t="s">
        <v>98</v>
      </c>
      <c r="R3" s="5" t="s">
        <v>99</v>
      </c>
      <c r="S3" s="5" t="s">
        <v>100</v>
      </c>
      <c r="T3" s="6" t="s">
        <v>101</v>
      </c>
    </row>
    <row r="4" spans="1:22" s="2" customFormat="1" ht="120" customHeight="1" thickBot="1" x14ac:dyDescent="0.4">
      <c r="A4" s="7" t="s">
        <v>122</v>
      </c>
      <c r="B4" s="8" t="s">
        <v>102</v>
      </c>
      <c r="C4" s="8" t="s">
        <v>103</v>
      </c>
      <c r="D4" s="8" t="s">
        <v>104</v>
      </c>
      <c r="E4" s="9" t="s">
        <v>57</v>
      </c>
      <c r="F4" s="8" t="s">
        <v>105</v>
      </c>
      <c r="G4" s="8" t="s">
        <v>106</v>
      </c>
      <c r="H4" s="8" t="s">
        <v>63</v>
      </c>
      <c r="I4" s="8" t="s">
        <v>107</v>
      </c>
      <c r="J4" s="8" t="s">
        <v>108</v>
      </c>
      <c r="K4" s="8" t="s">
        <v>69</v>
      </c>
      <c r="L4" s="8" t="s">
        <v>109</v>
      </c>
      <c r="M4" s="9"/>
      <c r="N4" s="9"/>
      <c r="O4" s="8" t="s">
        <v>110</v>
      </c>
      <c r="P4" s="8" t="s">
        <v>111</v>
      </c>
      <c r="Q4" s="13" t="s">
        <v>112</v>
      </c>
      <c r="R4" s="8" t="s">
        <v>80</v>
      </c>
      <c r="S4" s="9" t="s">
        <v>82</v>
      </c>
      <c r="T4" s="10" t="s">
        <v>113</v>
      </c>
    </row>
    <row r="5" spans="1:22" ht="177.65" customHeight="1" thickTop="1" x14ac:dyDescent="0.35">
      <c r="A5" s="16" t="s">
        <v>3</v>
      </c>
      <c r="B5" s="17" t="s">
        <v>26</v>
      </c>
      <c r="C5" s="17" t="s">
        <v>138</v>
      </c>
      <c r="D5" s="18" t="s">
        <v>1</v>
      </c>
      <c r="E5" s="19">
        <v>1989</v>
      </c>
      <c r="F5" s="20" t="s">
        <v>118</v>
      </c>
      <c r="G5" s="16" t="s">
        <v>2</v>
      </c>
      <c r="H5" s="21">
        <v>15</v>
      </c>
      <c r="I5" s="22">
        <v>2360000</v>
      </c>
      <c r="J5" s="22">
        <f>2.9*1000000</f>
        <v>2900000</v>
      </c>
      <c r="K5" s="23" t="s">
        <v>124</v>
      </c>
      <c r="L5" s="20" t="s">
        <v>118</v>
      </c>
      <c r="M5" s="24" t="s">
        <v>136</v>
      </c>
      <c r="N5" s="25" t="s">
        <v>115</v>
      </c>
      <c r="O5" s="26" t="s">
        <v>114</v>
      </c>
      <c r="P5" s="26" t="s">
        <v>116</v>
      </c>
      <c r="Q5" s="20" t="s">
        <v>120</v>
      </c>
      <c r="R5" s="26" t="s">
        <v>126</v>
      </c>
      <c r="S5" s="26" t="s">
        <v>119</v>
      </c>
      <c r="T5" s="27" t="s">
        <v>128</v>
      </c>
      <c r="V5" s="14"/>
    </row>
    <row r="6" spans="1:22" ht="177.65" customHeight="1" x14ac:dyDescent="0.35">
      <c r="A6" s="28" t="s">
        <v>4</v>
      </c>
      <c r="B6" s="29" t="s">
        <v>27</v>
      </c>
      <c r="C6" s="29" t="s">
        <v>138</v>
      </c>
      <c r="D6" s="18" t="s">
        <v>1</v>
      </c>
      <c r="E6" s="19">
        <v>1990</v>
      </c>
      <c r="F6" s="20" t="s">
        <v>118</v>
      </c>
      <c r="G6" s="28" t="s">
        <v>2</v>
      </c>
      <c r="H6" s="18">
        <v>17</v>
      </c>
      <c r="I6" s="22">
        <v>6358035</v>
      </c>
      <c r="J6" s="22">
        <f>7.45*1000000</f>
        <v>7450000</v>
      </c>
      <c r="K6" s="23" t="s">
        <v>124</v>
      </c>
      <c r="L6" s="20" t="s">
        <v>118</v>
      </c>
      <c r="M6" s="30" t="s">
        <v>136</v>
      </c>
      <c r="N6" s="25" t="s">
        <v>115</v>
      </c>
      <c r="O6" s="26" t="s">
        <v>114</v>
      </c>
      <c r="P6" s="26" t="s">
        <v>116</v>
      </c>
      <c r="Q6" s="20" t="s">
        <v>120</v>
      </c>
      <c r="R6" s="26" t="s">
        <v>126</v>
      </c>
      <c r="S6" s="26" t="s">
        <v>119</v>
      </c>
      <c r="T6" s="27" t="s">
        <v>129</v>
      </c>
    </row>
    <row r="7" spans="1:22" ht="206.25" customHeight="1" x14ac:dyDescent="0.35">
      <c r="A7" s="28" t="s">
        <v>5</v>
      </c>
      <c r="B7" s="29" t="s">
        <v>28</v>
      </c>
      <c r="C7" s="29" t="s">
        <v>138</v>
      </c>
      <c r="D7" s="18" t="s">
        <v>1</v>
      </c>
      <c r="E7" s="19">
        <v>1995</v>
      </c>
      <c r="F7" s="20" t="s">
        <v>118</v>
      </c>
      <c r="G7" s="15" t="s">
        <v>127</v>
      </c>
      <c r="H7" s="18">
        <v>19</v>
      </c>
      <c r="I7" s="22">
        <v>6955000</v>
      </c>
      <c r="J7" s="22">
        <f>7.6*1000000</f>
        <v>7600000</v>
      </c>
      <c r="K7" s="23" t="s">
        <v>124</v>
      </c>
      <c r="L7" s="20" t="s">
        <v>118</v>
      </c>
      <c r="M7" s="30" t="s">
        <v>136</v>
      </c>
      <c r="N7" s="25" t="s">
        <v>115</v>
      </c>
      <c r="O7" s="26" t="s">
        <v>114</v>
      </c>
      <c r="P7" s="26" t="s">
        <v>116</v>
      </c>
      <c r="Q7" s="20" t="s">
        <v>120</v>
      </c>
      <c r="R7" s="26" t="s">
        <v>126</v>
      </c>
      <c r="S7" s="26" t="s">
        <v>119</v>
      </c>
      <c r="T7" s="31" t="s">
        <v>132</v>
      </c>
    </row>
    <row r="8" spans="1:22" ht="177.65" customHeight="1" x14ac:dyDescent="0.35">
      <c r="A8" s="28" t="s">
        <v>6</v>
      </c>
      <c r="B8" s="29" t="s">
        <v>29</v>
      </c>
      <c r="C8" s="29" t="s">
        <v>138</v>
      </c>
      <c r="D8" s="18" t="s">
        <v>1</v>
      </c>
      <c r="E8" s="19">
        <v>1995</v>
      </c>
      <c r="F8" s="20" t="s">
        <v>118</v>
      </c>
      <c r="G8" s="15" t="s">
        <v>127</v>
      </c>
      <c r="H8" s="18">
        <v>19</v>
      </c>
      <c r="I8" s="32">
        <v>5566999.9999999991</v>
      </c>
      <c r="J8" s="32">
        <f>6.1*1000000</f>
        <v>6100000</v>
      </c>
      <c r="K8" s="23" t="s">
        <v>124</v>
      </c>
      <c r="L8" s="20" t="s">
        <v>118</v>
      </c>
      <c r="M8" s="30" t="s">
        <v>137</v>
      </c>
      <c r="N8" s="25" t="s">
        <v>115</v>
      </c>
      <c r="O8" s="26" t="s">
        <v>114</v>
      </c>
      <c r="P8" s="26" t="s">
        <v>116</v>
      </c>
      <c r="Q8" s="20" t="s">
        <v>120</v>
      </c>
      <c r="R8" s="26" t="s">
        <v>126</v>
      </c>
      <c r="S8" s="26" t="s">
        <v>119</v>
      </c>
      <c r="T8" s="31" t="s">
        <v>130</v>
      </c>
    </row>
    <row r="9" spans="1:22" ht="197.25" customHeight="1" x14ac:dyDescent="0.35">
      <c r="A9" s="28" t="s">
        <v>7</v>
      </c>
      <c r="B9" s="29" t="s">
        <v>30</v>
      </c>
      <c r="C9" s="29" t="s">
        <v>138</v>
      </c>
      <c r="D9" s="18" t="s">
        <v>1</v>
      </c>
      <c r="E9" s="19">
        <v>1997</v>
      </c>
      <c r="F9" s="20" t="s">
        <v>118</v>
      </c>
      <c r="G9" s="15" t="s">
        <v>127</v>
      </c>
      <c r="H9" s="18">
        <v>19</v>
      </c>
      <c r="I9" s="32">
        <v>6431509.9999999991</v>
      </c>
      <c r="J9" s="32">
        <f>7.1*1000000</f>
        <v>7100000</v>
      </c>
      <c r="K9" s="23" t="s">
        <v>124</v>
      </c>
      <c r="L9" s="20" t="s">
        <v>118</v>
      </c>
      <c r="M9" s="30" t="s">
        <v>136</v>
      </c>
      <c r="N9" s="25" t="s">
        <v>115</v>
      </c>
      <c r="O9" s="26" t="s">
        <v>114</v>
      </c>
      <c r="P9" s="26" t="s">
        <v>116</v>
      </c>
      <c r="Q9" s="20" t="s">
        <v>120</v>
      </c>
      <c r="R9" s="26" t="s">
        <v>126</v>
      </c>
      <c r="S9" s="26" t="s">
        <v>119</v>
      </c>
      <c r="T9" s="31" t="s">
        <v>131</v>
      </c>
    </row>
    <row r="10" spans="1:22" ht="210" customHeight="1" x14ac:dyDescent="0.35">
      <c r="A10" s="28" t="s">
        <v>8</v>
      </c>
      <c r="B10" s="29" t="s">
        <v>31</v>
      </c>
      <c r="C10" s="29" t="s">
        <v>138</v>
      </c>
      <c r="D10" s="18" t="s">
        <v>1</v>
      </c>
      <c r="E10" s="19">
        <v>1997</v>
      </c>
      <c r="F10" s="20" t="s">
        <v>118</v>
      </c>
      <c r="G10" s="15" t="s">
        <v>127</v>
      </c>
      <c r="H10" s="18">
        <v>19</v>
      </c>
      <c r="I10" s="32">
        <v>8364068.9999999991</v>
      </c>
      <c r="J10" s="32">
        <f>8.7*1000000</f>
        <v>8700000</v>
      </c>
      <c r="K10" s="23" t="s">
        <v>124</v>
      </c>
      <c r="L10" s="20" t="s">
        <v>118</v>
      </c>
      <c r="M10" s="30" t="s">
        <v>136</v>
      </c>
      <c r="N10" s="25" t="s">
        <v>115</v>
      </c>
      <c r="O10" s="26" t="s">
        <v>114</v>
      </c>
      <c r="P10" s="26" t="s">
        <v>116</v>
      </c>
      <c r="Q10" s="20" t="s">
        <v>120</v>
      </c>
      <c r="R10" s="26" t="s">
        <v>126</v>
      </c>
      <c r="S10" s="26" t="s">
        <v>119</v>
      </c>
      <c r="T10" s="31" t="s">
        <v>132</v>
      </c>
    </row>
    <row r="11" spans="1:22" ht="220.5" customHeight="1" x14ac:dyDescent="0.35">
      <c r="A11" s="28" t="s">
        <v>9</v>
      </c>
      <c r="B11" s="29" t="s">
        <v>33</v>
      </c>
      <c r="C11" s="29" t="s">
        <v>138</v>
      </c>
      <c r="D11" s="18" t="s">
        <v>1</v>
      </c>
      <c r="E11" s="19">
        <v>1999</v>
      </c>
      <c r="F11" s="20" t="s">
        <v>118</v>
      </c>
      <c r="G11" s="15" t="s">
        <v>127</v>
      </c>
      <c r="H11" s="18">
        <v>12</v>
      </c>
      <c r="I11" s="32">
        <v>360995</v>
      </c>
      <c r="J11" s="32">
        <f>0.5*1000000</f>
        <v>500000</v>
      </c>
      <c r="K11" s="23" t="s">
        <v>124</v>
      </c>
      <c r="L11" s="20" t="s">
        <v>118</v>
      </c>
      <c r="M11" s="30" t="s">
        <v>136</v>
      </c>
      <c r="N11" s="25" t="s">
        <v>115</v>
      </c>
      <c r="O11" s="26" t="s">
        <v>114</v>
      </c>
      <c r="P11" s="26" t="s">
        <v>116</v>
      </c>
      <c r="Q11" s="20" t="s">
        <v>120</v>
      </c>
      <c r="R11" s="26" t="s">
        <v>126</v>
      </c>
      <c r="S11" s="26" t="s">
        <v>119</v>
      </c>
      <c r="T11" s="31" t="s">
        <v>132</v>
      </c>
    </row>
    <row r="12" spans="1:22" ht="177.65" customHeight="1" x14ac:dyDescent="0.35">
      <c r="A12" s="28" t="s">
        <v>10</v>
      </c>
      <c r="B12" s="29" t="s">
        <v>32</v>
      </c>
      <c r="C12" s="29" t="s">
        <v>138</v>
      </c>
      <c r="D12" s="18" t="s">
        <v>1</v>
      </c>
      <c r="E12" s="19">
        <v>2001</v>
      </c>
      <c r="F12" s="20" t="s">
        <v>118</v>
      </c>
      <c r="G12" s="15" t="s">
        <v>127</v>
      </c>
      <c r="H12" s="18">
        <v>19</v>
      </c>
      <c r="I12" s="32">
        <v>3764696.0000000005</v>
      </c>
      <c r="J12" s="32">
        <f>4.2*1000000</f>
        <v>4200000</v>
      </c>
      <c r="K12" s="23" t="s">
        <v>124</v>
      </c>
      <c r="L12" s="20" t="s">
        <v>118</v>
      </c>
      <c r="M12" s="30" t="s">
        <v>137</v>
      </c>
      <c r="N12" s="25" t="s">
        <v>115</v>
      </c>
      <c r="O12" s="26" t="s">
        <v>114</v>
      </c>
      <c r="P12" s="26" t="s">
        <v>116</v>
      </c>
      <c r="Q12" s="20" t="s">
        <v>120</v>
      </c>
      <c r="R12" s="26" t="s">
        <v>126</v>
      </c>
      <c r="S12" s="26" t="s">
        <v>119</v>
      </c>
      <c r="T12" s="31" t="s">
        <v>130</v>
      </c>
    </row>
    <row r="13" spans="1:22" ht="177.65" customHeight="1" x14ac:dyDescent="0.35">
      <c r="A13" s="28" t="s">
        <v>11</v>
      </c>
      <c r="B13" s="29" t="s">
        <v>34</v>
      </c>
      <c r="C13" s="29" t="s">
        <v>138</v>
      </c>
      <c r="D13" s="18" t="s">
        <v>1</v>
      </c>
      <c r="E13" s="19">
        <v>2002</v>
      </c>
      <c r="F13" s="20" t="s">
        <v>118</v>
      </c>
      <c r="G13" s="15" t="s">
        <v>127</v>
      </c>
      <c r="H13" s="18">
        <v>17</v>
      </c>
      <c r="I13" s="32">
        <v>6144140</v>
      </c>
      <c r="J13" s="32">
        <f>6.69*1000000</f>
        <v>6690000</v>
      </c>
      <c r="K13" s="23" t="s">
        <v>124</v>
      </c>
      <c r="L13" s="20" t="s">
        <v>118</v>
      </c>
      <c r="M13" s="30" t="s">
        <v>137</v>
      </c>
      <c r="N13" s="25" t="s">
        <v>115</v>
      </c>
      <c r="O13" s="26" t="s">
        <v>114</v>
      </c>
      <c r="P13" s="26" t="s">
        <v>116</v>
      </c>
      <c r="Q13" s="20" t="s">
        <v>120</v>
      </c>
      <c r="R13" s="26" t="s">
        <v>126</v>
      </c>
      <c r="S13" s="26" t="s">
        <v>119</v>
      </c>
      <c r="T13" s="31" t="s">
        <v>130</v>
      </c>
    </row>
    <row r="14" spans="1:22" ht="177.65" customHeight="1" x14ac:dyDescent="0.35">
      <c r="A14" s="28" t="s">
        <v>12</v>
      </c>
      <c r="B14" s="29" t="s">
        <v>35</v>
      </c>
      <c r="C14" s="29" t="s">
        <v>138</v>
      </c>
      <c r="D14" s="18" t="s">
        <v>1</v>
      </c>
      <c r="E14" s="19">
        <v>2003</v>
      </c>
      <c r="F14" s="20" t="s">
        <v>118</v>
      </c>
      <c r="G14" s="15" t="s">
        <v>127</v>
      </c>
      <c r="H14" s="18">
        <v>17</v>
      </c>
      <c r="I14" s="32">
        <v>8293329.9999999991</v>
      </c>
      <c r="J14" s="32">
        <f>9.04*1000000</f>
        <v>9040000</v>
      </c>
      <c r="K14" s="23" t="s">
        <v>124</v>
      </c>
      <c r="L14" s="20" t="s">
        <v>118</v>
      </c>
      <c r="M14" s="30" t="s">
        <v>137</v>
      </c>
      <c r="N14" s="25" t="s">
        <v>115</v>
      </c>
      <c r="O14" s="26" t="s">
        <v>114</v>
      </c>
      <c r="P14" s="26" t="s">
        <v>116</v>
      </c>
      <c r="Q14" s="20" t="s">
        <v>120</v>
      </c>
      <c r="R14" s="26" t="s">
        <v>126</v>
      </c>
      <c r="S14" s="26" t="s">
        <v>119</v>
      </c>
      <c r="T14" s="31" t="s">
        <v>130</v>
      </c>
    </row>
    <row r="15" spans="1:22" ht="207" customHeight="1" x14ac:dyDescent="0.35">
      <c r="A15" s="28" t="s">
        <v>13</v>
      </c>
      <c r="B15" s="29" t="s">
        <v>36</v>
      </c>
      <c r="C15" s="29" t="s">
        <v>138</v>
      </c>
      <c r="D15" s="18" t="s">
        <v>0</v>
      </c>
      <c r="E15" s="19">
        <v>2004</v>
      </c>
      <c r="F15" s="20" t="s">
        <v>118</v>
      </c>
      <c r="G15" s="28" t="s">
        <v>2</v>
      </c>
      <c r="H15" s="18">
        <v>12</v>
      </c>
      <c r="I15" s="32">
        <v>13208849</v>
      </c>
      <c r="J15" s="32">
        <f>14.74*1000000</f>
        <v>14740000</v>
      </c>
      <c r="K15" s="23" t="s">
        <v>124</v>
      </c>
      <c r="L15" s="20" t="s">
        <v>118</v>
      </c>
      <c r="M15" s="30" t="s">
        <v>136</v>
      </c>
      <c r="N15" s="25" t="s">
        <v>115</v>
      </c>
      <c r="O15" s="26" t="s">
        <v>114</v>
      </c>
      <c r="P15" s="26" t="s">
        <v>116</v>
      </c>
      <c r="Q15" s="20" t="s">
        <v>120</v>
      </c>
      <c r="R15" s="26" t="s">
        <v>126</v>
      </c>
      <c r="S15" s="26" t="s">
        <v>119</v>
      </c>
      <c r="T15" s="31" t="s">
        <v>133</v>
      </c>
    </row>
    <row r="16" spans="1:22" ht="203.25" customHeight="1" x14ac:dyDescent="0.35">
      <c r="A16" s="28" t="s">
        <v>14</v>
      </c>
      <c r="B16" s="29" t="s">
        <v>37</v>
      </c>
      <c r="C16" s="29" t="s">
        <v>138</v>
      </c>
      <c r="D16" s="18" t="s">
        <v>0</v>
      </c>
      <c r="E16" s="19">
        <v>2005</v>
      </c>
      <c r="F16" s="20" t="s">
        <v>118</v>
      </c>
      <c r="G16" s="28" t="s">
        <v>2</v>
      </c>
      <c r="H16" s="18">
        <v>16</v>
      </c>
      <c r="I16" s="32">
        <v>8784264</v>
      </c>
      <c r="J16" s="32">
        <f>11.16*1000000</f>
        <v>11160000</v>
      </c>
      <c r="K16" s="23" t="s">
        <v>124</v>
      </c>
      <c r="L16" s="20" t="s">
        <v>118</v>
      </c>
      <c r="M16" s="30" t="s">
        <v>136</v>
      </c>
      <c r="N16" s="25" t="s">
        <v>115</v>
      </c>
      <c r="O16" s="26" t="s">
        <v>114</v>
      </c>
      <c r="P16" s="26" t="s">
        <v>116</v>
      </c>
      <c r="Q16" s="20" t="s">
        <v>120</v>
      </c>
      <c r="R16" s="26" t="s">
        <v>126</v>
      </c>
      <c r="S16" s="26" t="s">
        <v>119</v>
      </c>
      <c r="T16" s="31" t="s">
        <v>133</v>
      </c>
    </row>
    <row r="17" spans="1:20" ht="177.65" customHeight="1" x14ac:dyDescent="0.35">
      <c r="A17" s="28" t="s">
        <v>15</v>
      </c>
      <c r="B17" s="29" t="s">
        <v>38</v>
      </c>
      <c r="C17" s="29" t="s">
        <v>138</v>
      </c>
      <c r="D17" s="18" t="s">
        <v>0</v>
      </c>
      <c r="E17" s="19">
        <v>2006</v>
      </c>
      <c r="F17" s="20" t="s">
        <v>118</v>
      </c>
      <c r="G17" s="28" t="s">
        <v>2</v>
      </c>
      <c r="H17" s="18">
        <v>12</v>
      </c>
      <c r="I17" s="32">
        <v>2166306</v>
      </c>
      <c r="J17" s="32">
        <f>2.44*1000000</f>
        <v>2440000</v>
      </c>
      <c r="K17" s="23" t="s">
        <v>124</v>
      </c>
      <c r="L17" s="20" t="s">
        <v>118</v>
      </c>
      <c r="M17" s="30" t="s">
        <v>137</v>
      </c>
      <c r="N17" s="25" t="s">
        <v>115</v>
      </c>
      <c r="O17" s="26" t="s">
        <v>114</v>
      </c>
      <c r="P17" s="26" t="s">
        <v>116</v>
      </c>
      <c r="Q17" s="20" t="s">
        <v>120</v>
      </c>
      <c r="R17" s="26" t="s">
        <v>126</v>
      </c>
      <c r="S17" s="26" t="s">
        <v>119</v>
      </c>
      <c r="T17" s="31" t="s">
        <v>134</v>
      </c>
    </row>
    <row r="18" spans="1:20" ht="202.5" customHeight="1" x14ac:dyDescent="0.35">
      <c r="A18" s="28" t="s">
        <v>16</v>
      </c>
      <c r="B18" s="29" t="s">
        <v>39</v>
      </c>
      <c r="C18" s="29" t="s">
        <v>138</v>
      </c>
      <c r="D18" s="18" t="s">
        <v>0</v>
      </c>
      <c r="E18" s="19">
        <v>2007</v>
      </c>
      <c r="F18" s="20" t="s">
        <v>118</v>
      </c>
      <c r="G18" s="28" t="s">
        <v>2</v>
      </c>
      <c r="H18" s="18">
        <v>16</v>
      </c>
      <c r="I18" s="32">
        <v>7635622</v>
      </c>
      <c r="J18" s="32">
        <f>8.3*1000000</f>
        <v>8300000.0000000009</v>
      </c>
      <c r="K18" s="23" t="s">
        <v>124</v>
      </c>
      <c r="L18" s="20" t="s">
        <v>118</v>
      </c>
      <c r="M18" s="30" t="s">
        <v>136</v>
      </c>
      <c r="N18" s="25" t="s">
        <v>115</v>
      </c>
      <c r="O18" s="26" t="s">
        <v>114</v>
      </c>
      <c r="P18" s="26" t="s">
        <v>116</v>
      </c>
      <c r="Q18" s="20" t="s">
        <v>120</v>
      </c>
      <c r="R18" s="26" t="s">
        <v>126</v>
      </c>
      <c r="S18" s="26" t="s">
        <v>119</v>
      </c>
      <c r="T18" s="31" t="s">
        <v>135</v>
      </c>
    </row>
    <row r="19" spans="1:20" ht="202.5" customHeight="1" x14ac:dyDescent="0.35">
      <c r="A19" s="28" t="s">
        <v>17</v>
      </c>
      <c r="B19" s="29" t="s">
        <v>40</v>
      </c>
      <c r="C19" s="29" t="s">
        <v>138</v>
      </c>
      <c r="D19" s="18" t="s">
        <v>0</v>
      </c>
      <c r="E19" s="19">
        <v>2008</v>
      </c>
      <c r="F19" s="20" t="s">
        <v>118</v>
      </c>
      <c r="G19" s="28" t="s">
        <v>2</v>
      </c>
      <c r="H19" s="18">
        <v>16</v>
      </c>
      <c r="I19" s="32">
        <v>6973841</v>
      </c>
      <c r="J19" s="32">
        <f>7.8*1000000</f>
        <v>7800000</v>
      </c>
      <c r="K19" s="23" t="s">
        <v>124</v>
      </c>
      <c r="L19" s="20" t="s">
        <v>118</v>
      </c>
      <c r="M19" s="30" t="s">
        <v>136</v>
      </c>
      <c r="N19" s="25" t="s">
        <v>115</v>
      </c>
      <c r="O19" s="26" t="s">
        <v>114</v>
      </c>
      <c r="P19" s="26" t="s">
        <v>116</v>
      </c>
      <c r="Q19" s="20" t="s">
        <v>120</v>
      </c>
      <c r="R19" s="26" t="s">
        <v>126</v>
      </c>
      <c r="S19" s="26" t="s">
        <v>119</v>
      </c>
      <c r="T19" s="31" t="s">
        <v>135</v>
      </c>
    </row>
    <row r="20" spans="1:20" ht="177.65" customHeight="1" x14ac:dyDescent="0.35">
      <c r="A20" s="28" t="s">
        <v>18</v>
      </c>
      <c r="B20" s="29" t="s">
        <v>41</v>
      </c>
      <c r="C20" s="29" t="s">
        <v>138</v>
      </c>
      <c r="D20" s="18" t="s">
        <v>0</v>
      </c>
      <c r="E20" s="19">
        <v>2009</v>
      </c>
      <c r="F20" s="20" t="s">
        <v>118</v>
      </c>
      <c r="G20" s="28" t="s">
        <v>2</v>
      </c>
      <c r="H20" s="18">
        <v>15</v>
      </c>
      <c r="I20" s="32">
        <v>5142315</v>
      </c>
      <c r="J20" s="32">
        <f>6*1000000</f>
        <v>6000000</v>
      </c>
      <c r="K20" s="23" t="s">
        <v>124</v>
      </c>
      <c r="L20" s="20" t="s">
        <v>118</v>
      </c>
      <c r="M20" s="30" t="s">
        <v>137</v>
      </c>
      <c r="N20" s="25" t="s">
        <v>115</v>
      </c>
      <c r="O20" s="26" t="s">
        <v>114</v>
      </c>
      <c r="P20" s="26" t="s">
        <v>116</v>
      </c>
      <c r="Q20" s="20" t="s">
        <v>120</v>
      </c>
      <c r="R20" s="26" t="s">
        <v>126</v>
      </c>
      <c r="S20" s="26" t="s">
        <v>119</v>
      </c>
      <c r="T20" s="31" t="s">
        <v>134</v>
      </c>
    </row>
    <row r="21" spans="1:20" ht="177.65" customHeight="1" x14ac:dyDescent="0.35">
      <c r="A21" s="28" t="s">
        <v>19</v>
      </c>
      <c r="B21" s="29" t="s">
        <v>42</v>
      </c>
      <c r="C21" s="29" t="s">
        <v>138</v>
      </c>
      <c r="D21" s="18" t="s">
        <v>0</v>
      </c>
      <c r="E21" s="19">
        <v>2010</v>
      </c>
      <c r="F21" s="20" t="s">
        <v>118</v>
      </c>
      <c r="G21" s="28" t="s">
        <v>2</v>
      </c>
      <c r="H21" s="18">
        <v>15</v>
      </c>
      <c r="I21" s="32">
        <v>2107976</v>
      </c>
      <c r="J21" s="32">
        <f>3.2*1000000</f>
        <v>3200000</v>
      </c>
      <c r="K21" s="23" t="s">
        <v>124</v>
      </c>
      <c r="L21" s="20" t="s">
        <v>118</v>
      </c>
      <c r="M21" s="30" t="s">
        <v>137</v>
      </c>
      <c r="N21" s="25" t="s">
        <v>115</v>
      </c>
      <c r="O21" s="26" t="s">
        <v>114</v>
      </c>
      <c r="P21" s="26" t="s">
        <v>116</v>
      </c>
      <c r="Q21" s="20" t="s">
        <v>120</v>
      </c>
      <c r="R21" s="26" t="s">
        <v>126</v>
      </c>
      <c r="S21" s="26" t="s">
        <v>119</v>
      </c>
      <c r="T21" s="31" t="s">
        <v>134</v>
      </c>
    </row>
    <row r="22" spans="1:20" ht="177.65" customHeight="1" x14ac:dyDescent="0.35">
      <c r="A22" s="28" t="s">
        <v>20</v>
      </c>
      <c r="B22" s="29" t="s">
        <v>43</v>
      </c>
      <c r="C22" s="29" t="s">
        <v>138</v>
      </c>
      <c r="D22" s="18" t="s">
        <v>0</v>
      </c>
      <c r="E22" s="19">
        <v>2011</v>
      </c>
      <c r="F22" s="20" t="s">
        <v>118</v>
      </c>
      <c r="G22" s="28" t="s">
        <v>2</v>
      </c>
      <c r="H22" s="18">
        <v>15</v>
      </c>
      <c r="I22" s="32">
        <v>3183475</v>
      </c>
      <c r="J22" s="32">
        <f>3.75*1000000</f>
        <v>3750000</v>
      </c>
      <c r="K22" s="23" t="s">
        <v>124</v>
      </c>
      <c r="L22" s="20" t="s">
        <v>118</v>
      </c>
      <c r="M22" s="30" t="s">
        <v>137</v>
      </c>
      <c r="N22" s="25" t="s">
        <v>115</v>
      </c>
      <c r="O22" s="26" t="s">
        <v>114</v>
      </c>
      <c r="P22" s="26" t="s">
        <v>116</v>
      </c>
      <c r="Q22" s="20" t="s">
        <v>120</v>
      </c>
      <c r="R22" s="26" t="s">
        <v>126</v>
      </c>
      <c r="S22" s="26" t="s">
        <v>119</v>
      </c>
      <c r="T22" s="31" t="s">
        <v>134</v>
      </c>
    </row>
    <row r="23" spans="1:20" ht="177.65" customHeight="1" x14ac:dyDescent="0.35">
      <c r="A23" s="28" t="s">
        <v>21</v>
      </c>
      <c r="B23" s="29" t="s">
        <v>44</v>
      </c>
      <c r="C23" s="29" t="s">
        <v>138</v>
      </c>
      <c r="D23" s="18" t="s">
        <v>0</v>
      </c>
      <c r="E23" s="19">
        <v>2013</v>
      </c>
      <c r="F23" s="20" t="s">
        <v>118</v>
      </c>
      <c r="G23" s="28" t="s">
        <v>2</v>
      </c>
      <c r="H23" s="18">
        <v>16</v>
      </c>
      <c r="I23" s="32">
        <v>3888543</v>
      </c>
      <c r="J23" s="32">
        <f>5.9*1000000</f>
        <v>5900000</v>
      </c>
      <c r="K23" s="23" t="s">
        <v>124</v>
      </c>
      <c r="L23" s="20" t="s">
        <v>118</v>
      </c>
      <c r="M23" s="30" t="s">
        <v>137</v>
      </c>
      <c r="N23" s="25" t="s">
        <v>115</v>
      </c>
      <c r="O23" s="26" t="s">
        <v>114</v>
      </c>
      <c r="P23" s="26" t="s">
        <v>116</v>
      </c>
      <c r="Q23" s="20" t="s">
        <v>120</v>
      </c>
      <c r="R23" s="26" t="s">
        <v>126</v>
      </c>
      <c r="S23" s="26" t="s">
        <v>119</v>
      </c>
      <c r="T23" s="31" t="s">
        <v>134</v>
      </c>
    </row>
    <row r="24" spans="1:20" ht="177.65" customHeight="1" x14ac:dyDescent="0.35">
      <c r="A24" s="28" t="s">
        <v>22</v>
      </c>
      <c r="B24" s="29" t="s">
        <v>46</v>
      </c>
      <c r="C24" s="29" t="s">
        <v>138</v>
      </c>
      <c r="D24" s="18" t="s">
        <v>0</v>
      </c>
      <c r="E24" s="19">
        <v>2017</v>
      </c>
      <c r="F24" s="20" t="s">
        <v>118</v>
      </c>
      <c r="G24" s="28" t="s">
        <v>2</v>
      </c>
      <c r="H24" s="18">
        <v>17</v>
      </c>
      <c r="I24" s="32">
        <v>3488192</v>
      </c>
      <c r="J24" s="32">
        <f>9.5*1000000</f>
        <v>9500000</v>
      </c>
      <c r="K24" s="23" t="s">
        <v>124</v>
      </c>
      <c r="L24" s="20" t="s">
        <v>118</v>
      </c>
      <c r="M24" s="30" t="s">
        <v>136</v>
      </c>
      <c r="N24" s="25" t="s">
        <v>115</v>
      </c>
      <c r="O24" s="26" t="s">
        <v>114</v>
      </c>
      <c r="P24" s="26" t="s">
        <v>116</v>
      </c>
      <c r="Q24" s="20" t="s">
        <v>120</v>
      </c>
      <c r="R24" s="26" t="s">
        <v>126</v>
      </c>
      <c r="S24" s="26" t="s">
        <v>119</v>
      </c>
      <c r="T24" s="31" t="s">
        <v>134</v>
      </c>
    </row>
    <row r="25" spans="1:20" ht="177.65" customHeight="1" x14ac:dyDescent="0.35">
      <c r="A25" s="28" t="s">
        <v>23</v>
      </c>
      <c r="B25" s="29" t="s">
        <v>45</v>
      </c>
      <c r="C25" s="29" t="s">
        <v>138</v>
      </c>
      <c r="D25" s="18" t="s">
        <v>0</v>
      </c>
      <c r="E25" s="19">
        <v>2019</v>
      </c>
      <c r="F25" s="20" t="s">
        <v>118</v>
      </c>
      <c r="G25" s="28" t="s">
        <v>2</v>
      </c>
      <c r="H25" s="18">
        <v>20</v>
      </c>
      <c r="I25" s="32">
        <v>728881</v>
      </c>
      <c r="J25" s="32">
        <f>1.72*1000000</f>
        <v>1720000</v>
      </c>
      <c r="K25" s="23" t="s">
        <v>124</v>
      </c>
      <c r="L25" s="20" t="s">
        <v>118</v>
      </c>
      <c r="M25" s="30" t="s">
        <v>136</v>
      </c>
      <c r="N25" s="25" t="s">
        <v>115</v>
      </c>
      <c r="O25" s="26" t="s">
        <v>114</v>
      </c>
      <c r="P25" s="26" t="s">
        <v>116</v>
      </c>
      <c r="Q25" s="20" t="s">
        <v>123</v>
      </c>
      <c r="R25" s="33" t="s">
        <v>117</v>
      </c>
      <c r="S25" s="26" t="s">
        <v>119</v>
      </c>
      <c r="T25" s="31" t="s">
        <v>134</v>
      </c>
    </row>
    <row r="26" spans="1:20" ht="177.65" customHeight="1" x14ac:dyDescent="0.35">
      <c r="A26" s="28" t="s">
        <v>24</v>
      </c>
      <c r="B26" s="29" t="s">
        <v>48</v>
      </c>
      <c r="C26" s="29" t="s">
        <v>138</v>
      </c>
      <c r="D26" s="18" t="s">
        <v>1</v>
      </c>
      <c r="E26" s="19">
        <v>1988</v>
      </c>
      <c r="F26" s="20" t="s">
        <v>118</v>
      </c>
      <c r="G26" s="28" t="s">
        <v>2</v>
      </c>
      <c r="H26" s="18">
        <v>18</v>
      </c>
      <c r="I26" s="32">
        <v>3480000</v>
      </c>
      <c r="J26" s="32">
        <f>5*1000000</f>
        <v>5000000</v>
      </c>
      <c r="K26" s="23" t="s">
        <v>124</v>
      </c>
      <c r="L26" s="20" t="s">
        <v>118</v>
      </c>
      <c r="M26" s="30" t="s">
        <v>136</v>
      </c>
      <c r="N26" s="25" t="s">
        <v>115</v>
      </c>
      <c r="O26" s="26" t="s">
        <v>118</v>
      </c>
      <c r="P26" s="26" t="s">
        <v>116</v>
      </c>
      <c r="Q26" s="34" t="s">
        <v>121</v>
      </c>
      <c r="R26" s="26" t="s">
        <v>126</v>
      </c>
      <c r="S26" s="26" t="s">
        <v>119</v>
      </c>
      <c r="T26" s="27" t="s">
        <v>139</v>
      </c>
    </row>
    <row r="27" spans="1:20" ht="177.65" customHeight="1" x14ac:dyDescent="0.35">
      <c r="A27" s="28" t="s">
        <v>25</v>
      </c>
      <c r="B27" s="29" t="s">
        <v>47</v>
      </c>
      <c r="C27" s="29" t="s">
        <v>138</v>
      </c>
      <c r="D27" s="18" t="s">
        <v>0</v>
      </c>
      <c r="E27" s="19">
        <v>2002</v>
      </c>
      <c r="F27" s="20" t="s">
        <v>118</v>
      </c>
      <c r="G27" s="28" t="s">
        <v>2</v>
      </c>
      <c r="H27" s="18">
        <v>15</v>
      </c>
      <c r="I27" s="32">
        <v>5470000.0000000009</v>
      </c>
      <c r="J27" s="32">
        <f>8.5*1000000</f>
        <v>8500000</v>
      </c>
      <c r="K27" s="23" t="s">
        <v>124</v>
      </c>
      <c r="L27" s="20" t="s">
        <v>118</v>
      </c>
      <c r="M27" s="30" t="s">
        <v>136</v>
      </c>
      <c r="N27" s="25" t="s">
        <v>115</v>
      </c>
      <c r="O27" s="26" t="s">
        <v>114</v>
      </c>
      <c r="P27" s="26" t="s">
        <v>116</v>
      </c>
      <c r="Q27" s="34" t="s">
        <v>125</v>
      </c>
      <c r="R27" s="26" t="s">
        <v>126</v>
      </c>
      <c r="S27" s="26" t="s">
        <v>119</v>
      </c>
      <c r="T27" s="35" t="s">
        <v>134</v>
      </c>
    </row>
  </sheetData>
  <autoFilter ref="A3:V27" xr:uid="{425879F0-1BBC-4202-A9E0-D39C259B711B}"/>
  <pageMargins left="0.7" right="0.7" top="0.75" bottom="0.75" header="0.3" footer="0.3"/>
  <pageSetup paperSize="8" scale="2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U50"/>
  <sheetViews>
    <sheetView workbookViewId="0">
      <selection activeCell="C23" sqref="C4:C23"/>
    </sheetView>
  </sheetViews>
  <sheetFormatPr baseColWidth="10" defaultColWidth="8.7265625" defaultRowHeight="14.5" x14ac:dyDescent="0.35"/>
  <cols>
    <col min="3" max="3" width="42.26953125" customWidth="1"/>
  </cols>
  <sheetData>
    <row r="4" spans="3:3" x14ac:dyDescent="0.35">
      <c r="C4" t="s">
        <v>50</v>
      </c>
    </row>
    <row r="5" spans="3:3" x14ac:dyDescent="0.35">
      <c r="C5" t="s">
        <v>52</v>
      </c>
    </row>
    <row r="6" spans="3:3" x14ac:dyDescent="0.35">
      <c r="C6" t="s">
        <v>54</v>
      </c>
    </row>
    <row r="7" spans="3:3" ht="174" x14ac:dyDescent="0.35">
      <c r="C7" s="1" t="s">
        <v>85</v>
      </c>
    </row>
    <row r="8" spans="3:3" x14ac:dyDescent="0.35">
      <c r="C8" t="s">
        <v>57</v>
      </c>
    </row>
    <row r="9" spans="3:3" x14ac:dyDescent="0.35">
      <c r="C9" t="s">
        <v>59</v>
      </c>
    </row>
    <row r="10" spans="3:3" x14ac:dyDescent="0.35">
      <c r="C10" t="s">
        <v>61</v>
      </c>
    </row>
    <row r="11" spans="3:3" x14ac:dyDescent="0.35">
      <c r="C11" t="s">
        <v>63</v>
      </c>
    </row>
    <row r="12" spans="3:3" x14ac:dyDescent="0.35">
      <c r="C12" t="s">
        <v>65</v>
      </c>
    </row>
    <row r="13" spans="3:3" x14ac:dyDescent="0.35">
      <c r="C13" t="s">
        <v>67</v>
      </c>
    </row>
    <row r="14" spans="3:3" x14ac:dyDescent="0.35">
      <c r="C14" t="s">
        <v>69</v>
      </c>
    </row>
    <row r="15" spans="3:3" x14ac:dyDescent="0.35">
      <c r="C15" t="s">
        <v>71</v>
      </c>
    </row>
    <row r="18" spans="2:3" ht="145" x14ac:dyDescent="0.35">
      <c r="C18" s="1" t="s">
        <v>86</v>
      </c>
    </row>
    <row r="19" spans="2:3" x14ac:dyDescent="0.35">
      <c r="C19" t="s">
        <v>76</v>
      </c>
    </row>
    <row r="20" spans="2:3" x14ac:dyDescent="0.35">
      <c r="C20" t="s">
        <v>78</v>
      </c>
    </row>
    <row r="21" spans="2:3" x14ac:dyDescent="0.35">
      <c r="C21" t="s">
        <v>80</v>
      </c>
    </row>
    <row r="22" spans="2:3" x14ac:dyDescent="0.35">
      <c r="C22" t="s">
        <v>82</v>
      </c>
    </row>
    <row r="23" spans="2:3" x14ac:dyDescent="0.35">
      <c r="C23" t="s">
        <v>84</v>
      </c>
    </row>
    <row r="28" spans="2:3" x14ac:dyDescent="0.35">
      <c r="B28" t="s">
        <v>49</v>
      </c>
    </row>
    <row r="29" spans="2:3" x14ac:dyDescent="0.35">
      <c r="B29" t="s">
        <v>51</v>
      </c>
    </row>
    <row r="30" spans="2:3" x14ac:dyDescent="0.35">
      <c r="B30" t="s">
        <v>53</v>
      </c>
    </row>
    <row r="31" spans="2:3" x14ac:dyDescent="0.35">
      <c r="B31" t="s">
        <v>55</v>
      </c>
    </row>
    <row r="32" spans="2:3" x14ac:dyDescent="0.35">
      <c r="B32" t="s">
        <v>56</v>
      </c>
    </row>
    <row r="33" spans="2:2" x14ac:dyDescent="0.35">
      <c r="B33" t="s">
        <v>58</v>
      </c>
    </row>
    <row r="34" spans="2:2" x14ac:dyDescent="0.35">
      <c r="B34" t="s">
        <v>60</v>
      </c>
    </row>
    <row r="35" spans="2:2" x14ac:dyDescent="0.35">
      <c r="B35" t="s">
        <v>62</v>
      </c>
    </row>
    <row r="36" spans="2:2" x14ac:dyDescent="0.35">
      <c r="B36" t="s">
        <v>64</v>
      </c>
    </row>
    <row r="37" spans="2:2" x14ac:dyDescent="0.35">
      <c r="B37" t="s">
        <v>66</v>
      </c>
    </row>
    <row r="38" spans="2:2" x14ac:dyDescent="0.35">
      <c r="B38" t="s">
        <v>68</v>
      </c>
    </row>
    <row r="39" spans="2:2" x14ac:dyDescent="0.35">
      <c r="B39" t="s">
        <v>70</v>
      </c>
    </row>
    <row r="40" spans="2:2" x14ac:dyDescent="0.35">
      <c r="B40" t="s">
        <v>72</v>
      </c>
    </row>
    <row r="41" spans="2:2" x14ac:dyDescent="0.35">
      <c r="B41" t="s">
        <v>73</v>
      </c>
    </row>
    <row r="42" spans="2:2" x14ac:dyDescent="0.35">
      <c r="B42" t="s">
        <v>74</v>
      </c>
    </row>
    <row r="43" spans="2:2" x14ac:dyDescent="0.35">
      <c r="B43" t="s">
        <v>75</v>
      </c>
    </row>
    <row r="44" spans="2:2" x14ac:dyDescent="0.35">
      <c r="B44" t="s">
        <v>77</v>
      </c>
    </row>
    <row r="45" spans="2:2" x14ac:dyDescent="0.35">
      <c r="B45" t="s">
        <v>79</v>
      </c>
    </row>
    <row r="46" spans="2:2" x14ac:dyDescent="0.35">
      <c r="B46" t="s">
        <v>81</v>
      </c>
    </row>
    <row r="47" spans="2:2" x14ac:dyDescent="0.35">
      <c r="B47" t="s">
        <v>83</v>
      </c>
    </row>
    <row r="50" spans="2:21" x14ac:dyDescent="0.35">
      <c r="B50" s="2" t="s">
        <v>49</v>
      </c>
      <c r="C50" s="2" t="s">
        <v>51</v>
      </c>
      <c r="D50" s="2" t="s">
        <v>53</v>
      </c>
      <c r="E50" s="2" t="s">
        <v>55</v>
      </c>
      <c r="F50" s="2" t="s">
        <v>56</v>
      </c>
      <c r="G50" s="2" t="s">
        <v>58</v>
      </c>
      <c r="H50" s="2" t="s">
        <v>60</v>
      </c>
      <c r="I50" s="2" t="s">
        <v>62</v>
      </c>
      <c r="J50" s="2" t="s">
        <v>64</v>
      </c>
      <c r="K50" s="2" t="s">
        <v>66</v>
      </c>
      <c r="L50" s="2" t="s">
        <v>68</v>
      </c>
      <c r="M50" s="2" t="s">
        <v>70</v>
      </c>
      <c r="N50" s="2" t="s">
        <v>72</v>
      </c>
      <c r="O50" s="2" t="s">
        <v>73</v>
      </c>
      <c r="P50" s="2" t="s">
        <v>74</v>
      </c>
      <c r="Q50" s="2" t="s">
        <v>75</v>
      </c>
      <c r="R50" s="2" t="s">
        <v>77</v>
      </c>
      <c r="S50" s="2" t="s">
        <v>79</v>
      </c>
      <c r="T50" s="2" t="s">
        <v>81</v>
      </c>
      <c r="U50" s="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Tailings Safety Questionaire</dc:creator>
  <cp:lastModifiedBy>Giuliana Silvana Larice</cp:lastModifiedBy>
  <cp:lastPrinted>2019-06-02T17:23:44Z</cp:lastPrinted>
  <dcterms:created xsi:type="dcterms:W3CDTF">2019-03-07T14:17:20Z</dcterms:created>
  <dcterms:modified xsi:type="dcterms:W3CDTF">2019-06-07T17:53:50Z</dcterms:modified>
</cp:coreProperties>
</file>